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DC-VM-FS02\Planning\Spatial Planning\04-New Local Plan 2041\09-Examination\SADC Consultation 4.7.25-22.8.25\1 - Transport Modelling\FINAL DOCUMENTS\2. SADC Comet Run 2041 addendum - July 2025\"/>
    </mc:Choice>
  </mc:AlternateContent>
  <xr:revisionPtr revIDLastSave="0" documentId="13_ncr:1_{75AF19C2-07D4-4341-AA28-4110BAA6271F}" xr6:coauthVersionLast="47" xr6:coauthVersionMax="47" xr10:uidLastSave="{00000000-0000-0000-0000-000000000000}"/>
  <bookViews>
    <workbookView xWindow="-108" yWindow="-108" windowWidth="23256" windowHeight="12576" xr2:uid="{F14BFFBA-805D-4C5F-9FCE-78B0E03E0AB9}"/>
  </bookViews>
  <sheets>
    <sheet name="Graph" sheetId="2" r:id="rId1"/>
    <sheet name="Motorwa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5" i="1"/>
  <c r="D35" i="1"/>
  <c r="I20" i="1"/>
  <c r="D20" i="1"/>
  <c r="C37" i="1"/>
  <c r="K20" i="1"/>
  <c r="B5" i="1"/>
  <c r="D18" i="1"/>
  <c r="D19" i="1"/>
  <c r="B34" i="1"/>
  <c r="C34" i="1"/>
  <c r="D34" i="1"/>
  <c r="D17" i="1"/>
  <c r="B35" i="1"/>
  <c r="B37" i="1"/>
  <c r="B10" i="1"/>
  <c r="B8" i="1"/>
  <c r="B7" i="1"/>
  <c r="C36" i="1"/>
  <c r="D36" i="1"/>
  <c r="G18" i="1"/>
  <c r="L18" i="1"/>
  <c r="E34" i="1"/>
  <c r="H18" i="1"/>
  <c r="G5" i="1"/>
  <c r="J19" i="1"/>
  <c r="I19" i="1"/>
  <c r="M18" i="1"/>
  <c r="G17" i="1"/>
  <c r="L17" i="1"/>
  <c r="J18" i="1"/>
  <c r="G10" i="1"/>
  <c r="H17" i="1"/>
  <c r="B9" i="1"/>
  <c r="B6" i="1"/>
  <c r="F18" i="1"/>
  <c r="I18" i="1"/>
  <c r="M17" i="1"/>
  <c r="F17" i="1"/>
  <c r="F34" i="1"/>
  <c r="G19" i="1"/>
  <c r="L19" i="1"/>
  <c r="M19" i="1"/>
  <c r="G9" i="1"/>
  <c r="H19" i="1"/>
  <c r="F19" i="1"/>
  <c r="G8" i="1"/>
  <c r="G20" i="1"/>
  <c r="G7" i="1"/>
  <c r="F20" i="1"/>
  <c r="G6" i="1"/>
</calcChain>
</file>

<file path=xl/sharedStrings.xml><?xml version="1.0" encoding="utf-8"?>
<sst xmlns="http://schemas.openxmlformats.org/spreadsheetml/2006/main" count="68" uniqueCount="59">
  <si>
    <t>A</t>
  </si>
  <si>
    <t>B</t>
  </si>
  <si>
    <t>D</t>
  </si>
  <si>
    <t>C</t>
  </si>
  <si>
    <t>N/A</t>
  </si>
  <si>
    <t>Yes</t>
  </si>
  <si>
    <t>No</t>
  </si>
  <si>
    <t xml:space="preserve">Gradient </t>
  </si>
  <si>
    <t>Next Test</t>
  </si>
  <si>
    <t>E</t>
  </si>
  <si>
    <t>Line 1</t>
  </si>
  <si>
    <t>Line 2</t>
  </si>
  <si>
    <t>Line 3</t>
  </si>
  <si>
    <t>Line 4</t>
  </si>
  <si>
    <t>y2</t>
  </si>
  <si>
    <t>All Purpose</t>
  </si>
  <si>
    <t>Diverge Flow VPH</t>
  </si>
  <si>
    <t>x-intersects</t>
  </si>
  <si>
    <t>y-intersects</t>
  </si>
  <si>
    <t>A,B,C</t>
  </si>
  <si>
    <t>y-intercept</t>
  </si>
  <si>
    <t>Line 1 = Diagonal emerging from Lane 2 and 3</t>
  </si>
  <si>
    <t>Line 2 = Diagonal emerging from Lane 3 and 4</t>
  </si>
  <si>
    <t>Line 3 = Diagonal emerging from Lane 4 and 5</t>
  </si>
  <si>
    <t>Line 4 = Diagonal emerging from Lane 5 end</t>
  </si>
  <si>
    <t>y-intercept = where relevent diagonal intercepts y-axis</t>
  </si>
  <si>
    <t>x-intersects = point on x-axis where vertical lines intersect</t>
  </si>
  <si>
    <t>y-intersects = point on y-axis where horizontal lines intersect</t>
  </si>
  <si>
    <t>Input Co-ordinates</t>
  </si>
  <si>
    <t>D2</t>
  </si>
  <si>
    <t>Dfinal</t>
  </si>
  <si>
    <t>Motorway Mainflow VPH</t>
  </si>
  <si>
    <t>Key: (Anything in bold represent parameters which can be changed.)</t>
  </si>
  <si>
    <t>RESULT</t>
  </si>
  <si>
    <t>Key:</t>
  </si>
  <si>
    <t>Input Data:</t>
  </si>
  <si>
    <r>
      <t>A</t>
    </r>
    <r>
      <rPr>
        <sz val="10"/>
        <rFont val="Arial"/>
        <family val="2"/>
      </rPr>
      <t xml:space="preserve"> - Taper Diverge</t>
    </r>
  </si>
  <si>
    <r>
      <t>B</t>
    </r>
    <r>
      <rPr>
        <sz val="10"/>
        <rFont val="Arial"/>
        <family val="2"/>
      </rPr>
      <t xml:space="preserve"> - Op.1 Ghost Island Diverge </t>
    </r>
  </si>
  <si>
    <t xml:space="preserve">   - Op. 2 Parallel Diverge</t>
  </si>
  <si>
    <r>
      <t xml:space="preserve">C </t>
    </r>
    <r>
      <rPr>
        <sz val="10"/>
        <rFont val="Arial"/>
        <family val="2"/>
      </rPr>
      <t>- Lane Drop at Taper Diverge</t>
    </r>
  </si>
  <si>
    <r>
      <t>D</t>
    </r>
    <r>
      <rPr>
        <sz val="10"/>
        <rFont val="Arial"/>
        <family val="2"/>
      </rPr>
      <t xml:space="preserve"> - Op. 1 Ghost Island Diverge for Lane Drop</t>
    </r>
  </si>
  <si>
    <r>
      <t xml:space="preserve"> </t>
    </r>
    <r>
      <rPr>
        <sz val="10"/>
        <rFont val="Arial"/>
        <family val="2"/>
      </rPr>
      <t xml:space="preserve">  - Op. 2 Lane Drop at Parallel Diverge</t>
    </r>
  </si>
  <si>
    <r>
      <t xml:space="preserve">E </t>
    </r>
    <r>
      <rPr>
        <sz val="10"/>
        <rFont val="Arial"/>
        <family val="2"/>
      </rPr>
      <t>- 2 Lane Drop</t>
    </r>
  </si>
  <si>
    <t>Calculation:</t>
  </si>
  <si>
    <t>Made by:</t>
  </si>
  <si>
    <t>Checked by:</t>
  </si>
  <si>
    <t>Date:</t>
  </si>
  <si>
    <t>Mainline Flow/VPH (x)</t>
  </si>
  <si>
    <t>Diverge Flow/VPH (y)</t>
  </si>
  <si>
    <t>Mainline Flow / Vehicles Per Hour (x)</t>
  </si>
  <si>
    <t>Diverge Flow / Vehicles Per Hour (y)</t>
  </si>
  <si>
    <t>CD 122    Figure 3.26b    Motorway Diverge</t>
  </si>
  <si>
    <t>Title</t>
  </si>
  <si>
    <t>Neal Dyson</t>
  </si>
  <si>
    <t>Christine Elphicke</t>
  </si>
  <si>
    <t>AM Peak - Option 0 (without Local Plan)</t>
  </si>
  <si>
    <t>AM Peak - Option 3 (with Local Plan)</t>
  </si>
  <si>
    <t>PM Peak - Option 0 (without Local Plan)</t>
  </si>
  <si>
    <t>PM Peak - Option 3 (with Local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</si>
</sst>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4" fillId="0" borderId="0" xfId="0" applyFont="1"/>
    <xf numFmtId="0" fontId="0" fillId="0" borderId="4" xfId="0" applyBorder="1"/>
    <xf numFmtId="0" fontId="3" fillId="0" borderId="5" xfId="0" applyFont="1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0" fontId="0" fillId="0" borderId="9" xfId="0" applyBorder="1"/>
    <xf numFmtId="0" fontId="5" fillId="0" borderId="10" xfId="0" applyFont="1" applyBorder="1"/>
    <xf numFmtId="0" fontId="0" fillId="0" borderId="7" xfId="0" applyBorder="1"/>
    <xf numFmtId="0" fontId="0" fillId="0" borderId="8" xfId="0" applyBorder="1"/>
    <xf numFmtId="0" fontId="3" fillId="0" borderId="0" xfId="1" applyFont="1" applyAlignment="1">
      <alignment horizontal="left"/>
    </xf>
    <xf numFmtId="1" fontId="6" fillId="0" borderId="7" xfId="0" applyNumberFormat="1" applyFont="1" applyBorder="1"/>
    <xf numFmtId="1" fontId="6" fillId="0" borderId="1" xfId="0" applyNumberFormat="1" applyFont="1" applyBorder="1"/>
    <xf numFmtId="1" fontId="6" fillId="0" borderId="2" xfId="0" applyNumberFormat="1" applyFont="1" applyBorder="1"/>
    <xf numFmtId="1" fontId="6" fillId="0" borderId="8" xfId="0" applyNumberFormat="1" applyFont="1" applyBorder="1"/>
    <xf numFmtId="1" fontId="6" fillId="0" borderId="3" xfId="0" applyNumberFormat="1" applyFont="1" applyBorder="1"/>
    <xf numFmtId="14" fontId="0" fillId="0" borderId="9" xfId="0" applyNumberFormat="1" applyBorder="1"/>
    <xf numFmtId="0" fontId="0" fillId="0" borderId="10" xfId="0" applyBorder="1"/>
    <xf numFmtId="0" fontId="0" fillId="0" borderId="1" xfId="0" applyBorder="1"/>
    <xf numFmtId="1" fontId="0" fillId="0" borderId="0" xfId="0" applyNumberFormat="1"/>
  </cellXfs>
  <cellStyles count="2">
    <cellStyle name="Normal" xfId="0" builtinId="0"/>
    <cellStyle name="Normal 2" xfId="1" xr:uid="{E8A9AE3C-9F96-49CC-899D-7E726EAD892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1568C"/>
      <rgbColor rgb="004D80A9"/>
      <rgbColor rgb="0088ABC6"/>
      <rgbColor rgb="003C5B59"/>
      <rgbColor rgb="006D8483"/>
      <rgbColor rgb="009EADAC"/>
      <rgbColor rgb="00704165"/>
      <rgbColor rgb="0094718C"/>
      <rgbColor rgb="002A254B"/>
      <rgbColor rgb="000076CC"/>
      <rgbColor rgb="0080BBE6"/>
      <rgbColor rgb="00735657"/>
      <rgbColor rgb="00000000"/>
      <rgbColor rgb="00808080"/>
      <rgbColor rgb="00B8A0B2"/>
      <rgbColor rgb="00441E1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9635101099122"/>
          <c:y val="4.72027972027972E-2"/>
          <c:w val="0.81720552696201598"/>
          <c:h val="0.8304195804195804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2A254B"/>
              </a:solidFill>
              <a:ln>
                <a:solidFill>
                  <a:srgbClr val="2A254B"/>
                </a:solidFill>
                <a:prstDash val="solid"/>
              </a:ln>
            </c:spPr>
          </c:marker>
          <c:xVal>
            <c:numRef>
              <c:f>Graph!$B$8:$B$28</c:f>
              <c:numCache>
                <c:formatCode>General</c:formatCode>
                <c:ptCount val="21"/>
                <c:pt idx="0">
                  <c:v>1800</c:v>
                </c:pt>
                <c:pt idx="1">
                  <c:v>3600</c:v>
                </c:pt>
                <c:pt idx="2">
                  <c:v>5400</c:v>
                </c:pt>
                <c:pt idx="3">
                  <c:v>7200</c:v>
                </c:pt>
                <c:pt idx="4">
                  <c:v>9000</c:v>
                </c:pt>
                <c:pt idx="5">
                  <c:v>1800</c:v>
                </c:pt>
                <c:pt idx="6">
                  <c:v>3600</c:v>
                </c:pt>
                <c:pt idx="7">
                  <c:v>5400</c:v>
                </c:pt>
                <c:pt idx="8">
                  <c:v>7200</c:v>
                </c:pt>
                <c:pt idx="9">
                  <c:v>1800</c:v>
                </c:pt>
                <c:pt idx="10">
                  <c:v>3600</c:v>
                </c:pt>
                <c:pt idx="11">
                  <c:v>5400</c:v>
                </c:pt>
                <c:pt idx="12">
                  <c:v>7200</c:v>
                </c:pt>
                <c:pt idx="13">
                  <c:v>1800</c:v>
                </c:pt>
                <c:pt idx="14">
                  <c:v>3600</c:v>
                </c:pt>
                <c:pt idx="15">
                  <c:v>5400</c:v>
                </c:pt>
                <c:pt idx="16">
                  <c:v>2250</c:v>
                </c:pt>
                <c:pt idx="17">
                  <c:v>4050</c:v>
                </c:pt>
                <c:pt idx="18">
                  <c:v>5850</c:v>
                </c:pt>
                <c:pt idx="19">
                  <c:v>7650</c:v>
                </c:pt>
              </c:numCache>
            </c:numRef>
          </c:xVal>
          <c:yVal>
            <c:numRef>
              <c:f>Graph!$C$8:$C$28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1350</c:v>
                </c:pt>
                <c:pt idx="6">
                  <c:v>1350</c:v>
                </c:pt>
                <c:pt idx="7">
                  <c:v>1350</c:v>
                </c:pt>
                <c:pt idx="8">
                  <c:v>1350</c:v>
                </c:pt>
                <c:pt idx="9">
                  <c:v>1800</c:v>
                </c:pt>
                <c:pt idx="10">
                  <c:v>1800</c:v>
                </c:pt>
                <c:pt idx="11">
                  <c:v>1800</c:v>
                </c:pt>
                <c:pt idx="12">
                  <c:v>1800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1350</c:v>
                </c:pt>
                <c:pt idx="17">
                  <c:v>1350</c:v>
                </c:pt>
                <c:pt idx="18">
                  <c:v>1350</c:v>
                </c:pt>
                <c:pt idx="19">
                  <c:v>1350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A-44E7-BF76-DC061C671C50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Graph!$L$4:$L$7</c:f>
              <c:numCache>
                <c:formatCode>0</c:formatCode>
                <c:ptCount val="4"/>
                <c:pt idx="0">
                  <c:v>5192</c:v>
                </c:pt>
                <c:pt idx="1">
                  <c:v>5255</c:v>
                </c:pt>
                <c:pt idx="2">
                  <c:v>5600</c:v>
                </c:pt>
                <c:pt idx="3">
                  <c:v>5667</c:v>
                </c:pt>
              </c:numCache>
            </c:numRef>
          </c:xVal>
          <c:yVal>
            <c:numRef>
              <c:f>Graph!$M$4:$M$7</c:f>
              <c:numCache>
                <c:formatCode>0</c:formatCode>
                <c:ptCount val="4"/>
                <c:pt idx="0">
                  <c:v>797</c:v>
                </c:pt>
                <c:pt idx="1">
                  <c:v>893</c:v>
                </c:pt>
                <c:pt idx="2">
                  <c:v>1439</c:v>
                </c:pt>
                <c:pt idx="3">
                  <c:v>1604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A-44E7-BF76-DC061C671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378239"/>
        <c:axId val="1"/>
      </c:scatterChart>
      <c:valAx>
        <c:axId val="1619378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Mainline Flow / Vehicles Per Hour</a:t>
                </a:r>
              </a:p>
            </c:rich>
          </c:tx>
          <c:layout>
            <c:manualLayout>
              <c:xMode val="edge"/>
              <c:yMode val="edge"/>
              <c:x val="0.36559191423535825"/>
              <c:y val="0.9510489820529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Diverge Flow / Vehicles Per Hour</a:t>
                </a:r>
              </a:p>
            </c:rich>
          </c:tx>
          <c:layout>
            <c:manualLayout>
              <c:xMode val="edge"/>
              <c:yMode val="edge"/>
              <c:x val="1.0752754637554363E-2"/>
              <c:y val="0.274475597644888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37823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&amp;LMerge-Diverge Analysis</c:oddHeader>
      <c:oddFooter>&amp;LSpreadsheet made by Priya Khetarpal
Approved for use by Andrew Cuthbert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9</xdr:col>
      <xdr:colOff>38100</xdr:colOff>
      <xdr:row>34</xdr:row>
      <xdr:rowOff>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D0B27B05-F3AD-364A-B130-E7C984ED4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0.26963</cdr:x>
      <cdr:y>0.13502</cdr:y>
    </cdr:from>
    <cdr:to>
      <cdr:x>0.27209</cdr:x>
      <cdr:y>0.87708</cdr:y>
    </cdr:to>
    <cdr:sp macro="" textlink="">
      <cdr:nvSpPr>
        <cdr:cNvPr id="3137" name="Line 6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66939" y="731588"/>
          <a:ext cx="16004" cy="40510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0.41978</cdr:x>
      <cdr:y>0.13796</cdr:y>
    </cdr:from>
    <cdr:to>
      <cdr:x>0.41978</cdr:x>
      <cdr:y>0.88003</cdr:y>
    </cdr:to>
    <cdr:sp macro="" textlink="">
      <cdr:nvSpPr>
        <cdr:cNvPr id="3138" name="Line 6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743705" y="744937"/>
          <a:ext cx="0" cy="40537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0.56696</cdr:x>
      <cdr:y>0.134</cdr:y>
    </cdr:from>
    <cdr:to>
      <cdr:x>0.56696</cdr:x>
      <cdr:y>0.87533</cdr:y>
    </cdr:to>
    <cdr:sp macro="" textlink="">
      <cdr:nvSpPr>
        <cdr:cNvPr id="3139" name="Line 6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525677" y="726484"/>
          <a:ext cx="0" cy="40581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0.27648</cdr:x>
      <cdr:y>0.5958</cdr:y>
    </cdr:from>
    <cdr:to>
      <cdr:x>0.75035</cdr:x>
      <cdr:y>0.59777</cdr:y>
    </cdr:to>
    <cdr:sp macro="" textlink="">
      <cdr:nvSpPr>
        <cdr:cNvPr id="3144" name="Line 7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06450" y="3254939"/>
          <a:ext cx="2968857" cy="93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0.27379</cdr:x>
      <cdr:y>0.13152</cdr:y>
    </cdr:from>
    <cdr:to>
      <cdr:x>0.56599</cdr:x>
      <cdr:y>0.13152</cdr:y>
    </cdr:to>
    <cdr:sp macro="" textlink="">
      <cdr:nvSpPr>
        <cdr:cNvPr id="3145" name="Line 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95514" y="712538"/>
          <a:ext cx="189773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0.71465</cdr:x>
      <cdr:y>0.50467</cdr:y>
    </cdr:from>
    <cdr:to>
      <cdr:x>0.71588</cdr:x>
      <cdr:y>0.87533</cdr:y>
    </cdr:to>
    <cdr:sp macro="" textlink="">
      <cdr:nvSpPr>
        <cdr:cNvPr id="3146" name="Line 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42935" y="2757560"/>
          <a:ext cx="9172" cy="20270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0.35353</cdr:x>
      <cdr:y>0.17502</cdr:y>
    </cdr:from>
    <cdr:to>
      <cdr:x>0.37421</cdr:x>
      <cdr:y>0.2099</cdr:y>
    </cdr:to>
    <cdr:sp macro="" textlink="">
      <cdr:nvSpPr>
        <cdr:cNvPr id="3147" name="Text Box 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8010" y="951713"/>
          <a:ext cx="131474" cy="194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cdr:txBody>
    </cdr:sp>
  </cdr:relSizeAnchor>
  <cdr:relSizeAnchor xmlns:cdr="http://schemas.openxmlformats.org/drawingml/2006/chartDrawing">
    <cdr:from>
      <cdr:x>0.48917</cdr:x>
      <cdr:y>0.16422</cdr:y>
    </cdr:from>
    <cdr:to>
      <cdr:x>0.51748</cdr:x>
      <cdr:y>0.2099</cdr:y>
    </cdr:to>
    <cdr:sp macro="" textlink="">
      <cdr:nvSpPr>
        <cdr:cNvPr id="3148" name="Text Box 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9531" y="892724"/>
          <a:ext cx="177336" cy="253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cdr:txBody>
    </cdr:sp>
  </cdr:relSizeAnchor>
  <cdr:relSizeAnchor xmlns:cdr="http://schemas.openxmlformats.org/drawingml/2006/chartDrawing">
    <cdr:from>
      <cdr:x>0.31931</cdr:x>
      <cdr:y>0.42508</cdr:y>
    </cdr:from>
    <cdr:to>
      <cdr:x>0.36534</cdr:x>
      <cdr:y>0.47519</cdr:y>
    </cdr:to>
    <cdr:sp macro="" textlink="">
      <cdr:nvSpPr>
        <cdr:cNvPr id="3149" name="Text Box 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3983" y="2319169"/>
          <a:ext cx="288936" cy="274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cdr:txBody>
    </cdr:sp>
  </cdr:relSizeAnchor>
  <cdr:relSizeAnchor xmlns:cdr="http://schemas.openxmlformats.org/drawingml/2006/chartDrawing">
    <cdr:from>
      <cdr:x>0.46972</cdr:x>
      <cdr:y>0.42508</cdr:y>
    </cdr:from>
    <cdr:to>
      <cdr:x>0.5005</cdr:x>
      <cdr:y>0.47519</cdr:y>
    </cdr:to>
    <cdr:sp macro="" textlink="">
      <cdr:nvSpPr>
        <cdr:cNvPr id="3150" name="Text Box 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7230" y="2319169"/>
          <a:ext cx="192624" cy="274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cdr:txBody>
    </cdr:sp>
  </cdr:relSizeAnchor>
  <cdr:relSizeAnchor xmlns:cdr="http://schemas.openxmlformats.org/drawingml/2006/chartDrawing">
    <cdr:from>
      <cdr:x>0.61077</cdr:x>
      <cdr:y>0.41771</cdr:y>
    </cdr:from>
    <cdr:to>
      <cdr:x>0.64351</cdr:x>
      <cdr:y>0.46561</cdr:y>
    </cdr:to>
    <cdr:sp macro="" textlink="">
      <cdr:nvSpPr>
        <cdr:cNvPr id="3151" name="Text Box 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9326" y="2282972"/>
          <a:ext cx="201796" cy="261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cdr:txBody>
    </cdr:sp>
  </cdr:relSizeAnchor>
  <cdr:relSizeAnchor xmlns:cdr="http://schemas.openxmlformats.org/drawingml/2006/chartDrawing">
    <cdr:from>
      <cdr:x>0.27795</cdr:x>
      <cdr:y>0.56387</cdr:y>
    </cdr:from>
    <cdr:to>
      <cdr:x>0.35353</cdr:x>
      <cdr:y>0.60587</cdr:y>
    </cdr:to>
    <cdr:sp macro="" textlink="">
      <cdr:nvSpPr>
        <cdr:cNvPr id="3152" name="Text Box 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5622" y="3079314"/>
          <a:ext cx="472388" cy="230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cdr:txBody>
    </cdr:sp>
  </cdr:relSizeAnchor>
  <cdr:relSizeAnchor xmlns:cdr="http://schemas.openxmlformats.org/drawingml/2006/chartDrawing">
    <cdr:from>
      <cdr:x>0.4227</cdr:x>
      <cdr:y>0.56387</cdr:y>
    </cdr:from>
    <cdr:to>
      <cdr:x>0.45741</cdr:x>
      <cdr:y>0.59359</cdr:y>
    </cdr:to>
    <cdr:sp macro="" textlink="">
      <cdr:nvSpPr>
        <cdr:cNvPr id="3153" name="Text Box 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707" y="3079314"/>
          <a:ext cx="217085" cy="1622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cdr:txBody>
    </cdr:sp>
  </cdr:relSizeAnchor>
  <cdr:relSizeAnchor xmlns:cdr="http://schemas.openxmlformats.org/drawingml/2006/chartDrawing">
    <cdr:from>
      <cdr:x>0.56794</cdr:x>
      <cdr:y>0.56338</cdr:y>
    </cdr:from>
    <cdr:to>
      <cdr:x>0.59969</cdr:x>
      <cdr:y>0.60809</cdr:y>
    </cdr:to>
    <cdr:sp macro="" textlink="">
      <cdr:nvSpPr>
        <cdr:cNvPr id="3154" name="Text Box 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5677" y="3079314"/>
          <a:ext cx="197211" cy="2439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cdr:txBody>
    </cdr:sp>
  </cdr:relSizeAnchor>
  <cdr:relSizeAnchor xmlns:cdr="http://schemas.openxmlformats.org/drawingml/2006/chartDrawing">
    <cdr:from>
      <cdr:x>0.71465</cdr:x>
      <cdr:y>0.56338</cdr:y>
    </cdr:from>
    <cdr:to>
      <cdr:x>0.7405</cdr:x>
      <cdr:y>0.598</cdr:y>
    </cdr:to>
    <cdr:sp macro="" textlink="">
      <cdr:nvSpPr>
        <cdr:cNvPr id="3155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2935" y="3079314"/>
          <a:ext cx="162048" cy="189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cdr:txBody>
    </cdr:sp>
  </cdr:relSizeAnchor>
  <cdr:relSizeAnchor xmlns:cdr="http://schemas.openxmlformats.org/drawingml/2006/chartDrawing">
    <cdr:from>
      <cdr:x>0.3646</cdr:x>
      <cdr:y>0.63387</cdr:y>
    </cdr:from>
    <cdr:to>
      <cdr:x>0.39956</cdr:x>
      <cdr:y>0.68422</cdr:y>
    </cdr:to>
    <cdr:sp macro="" textlink="">
      <cdr:nvSpPr>
        <cdr:cNvPr id="3156" name="Text Box 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8333" y="3462738"/>
          <a:ext cx="218613" cy="276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cdr:txBody>
    </cdr:sp>
  </cdr:relSizeAnchor>
  <cdr:relSizeAnchor xmlns:cdr="http://schemas.openxmlformats.org/drawingml/2006/chartDrawing">
    <cdr:from>
      <cdr:x>0.51748</cdr:x>
      <cdr:y>0.63387</cdr:y>
    </cdr:from>
    <cdr:to>
      <cdr:x>0.54013</cdr:x>
      <cdr:y>0.66703</cdr:y>
    </cdr:to>
    <cdr:sp macro="" textlink="">
      <cdr:nvSpPr>
        <cdr:cNvPr id="3157" name="Text Box 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867" y="3462738"/>
          <a:ext cx="140646" cy="18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cdr:txBody>
    </cdr:sp>
  </cdr:relSizeAnchor>
  <cdr:relSizeAnchor xmlns:cdr="http://schemas.openxmlformats.org/drawingml/2006/chartDrawing">
    <cdr:from>
      <cdr:x>0.65631</cdr:x>
      <cdr:y>0.63362</cdr:y>
    </cdr:from>
    <cdr:to>
      <cdr:x>0.69324</cdr:x>
      <cdr:y>0.66678</cdr:y>
    </cdr:to>
    <cdr:sp macro="" textlink="">
      <cdr:nvSpPr>
        <cdr:cNvPr id="3158" name="Text Box 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2147" y="3462738"/>
          <a:ext cx="229314" cy="180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cdr:txBody>
    </cdr:sp>
  </cdr:relSizeAnchor>
  <cdr:relSizeAnchor xmlns:cdr="http://schemas.openxmlformats.org/drawingml/2006/chartDrawing">
    <cdr:from>
      <cdr:x>0.30232</cdr:x>
      <cdr:y>0.70756</cdr:y>
    </cdr:from>
    <cdr:to>
      <cdr:x>0.32891</cdr:x>
      <cdr:y>0.75226</cdr:y>
    </cdr:to>
    <cdr:sp macro="" textlink="">
      <cdr:nvSpPr>
        <cdr:cNvPr id="3159" name="Text Box 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8499" y="3866272"/>
          <a:ext cx="166635" cy="2439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cdr:txBody>
    </cdr:sp>
  </cdr:relSizeAnchor>
  <cdr:relSizeAnchor xmlns:cdr="http://schemas.openxmlformats.org/drawingml/2006/chartDrawing">
    <cdr:from>
      <cdr:x>0.43894</cdr:x>
      <cdr:y>0.70756</cdr:y>
    </cdr:from>
    <cdr:to>
      <cdr:x>0.46972</cdr:x>
      <cdr:y>0.75226</cdr:y>
    </cdr:to>
    <cdr:sp macro="" textlink="">
      <cdr:nvSpPr>
        <cdr:cNvPr id="3160" name="Text Box 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4606" y="3866272"/>
          <a:ext cx="192624" cy="2439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cdr:txBody>
    </cdr:sp>
  </cdr:relSizeAnchor>
  <cdr:relSizeAnchor xmlns:cdr="http://schemas.openxmlformats.org/drawingml/2006/chartDrawing">
    <cdr:from>
      <cdr:x>0.58124</cdr:x>
      <cdr:y>0.70756</cdr:y>
    </cdr:from>
    <cdr:to>
      <cdr:x>0.61669</cdr:x>
      <cdr:y>0.75226</cdr:y>
    </cdr:to>
    <cdr:sp macro="" textlink="">
      <cdr:nvSpPr>
        <cdr:cNvPr id="3161" name="Text Box 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5874" y="3866272"/>
          <a:ext cx="223199" cy="2439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cdr:txBody>
    </cdr:sp>
  </cdr:relSizeAnchor>
  <cdr:relSizeAnchor xmlns:cdr="http://schemas.openxmlformats.org/drawingml/2006/chartDrawing">
    <cdr:from>
      <cdr:x>0.73213</cdr:x>
      <cdr:y>0.69994</cdr:y>
    </cdr:from>
    <cdr:to>
      <cdr:x>0.76487</cdr:x>
      <cdr:y>0.75226</cdr:y>
    </cdr:to>
    <cdr:sp macro="" textlink="">
      <cdr:nvSpPr>
        <cdr:cNvPr id="3162" name="Text Box 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121" y="3824712"/>
          <a:ext cx="203325" cy="285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cdr:txBody>
    </cdr:sp>
  </cdr:relSizeAnchor>
  <cdr:relSizeAnchor xmlns:cdr="http://schemas.openxmlformats.org/drawingml/2006/chartDrawing">
    <cdr:from>
      <cdr:x>0.27795</cdr:x>
      <cdr:y>0.134</cdr:y>
    </cdr:from>
    <cdr:to>
      <cdr:x>0.56696</cdr:x>
      <cdr:y>0.87533</cdr:y>
    </cdr:to>
    <cdr:sp macro="" textlink="">
      <cdr:nvSpPr>
        <cdr:cNvPr id="3163" name="Line 9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15622" y="726484"/>
          <a:ext cx="1810055" cy="40581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0.27062</cdr:x>
      <cdr:y>0.50148</cdr:y>
    </cdr:from>
    <cdr:to>
      <cdr:x>0.41685</cdr:x>
      <cdr:y>0.8768</cdr:y>
    </cdr:to>
    <cdr:sp macro="" textlink="">
      <cdr:nvSpPr>
        <cdr:cNvPr id="3164" name="Line 9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3380" y="2730851"/>
          <a:ext cx="951275" cy="20502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0.42369</cdr:x>
      <cdr:y>0.13229</cdr:y>
    </cdr:from>
    <cdr:to>
      <cdr:x>0.71514</cdr:x>
      <cdr:y>0.87779</cdr:y>
    </cdr:to>
    <cdr:sp macro="" textlink="">
      <cdr:nvSpPr>
        <cdr:cNvPr id="3165" name="Line 9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23707" y="726484"/>
          <a:ext cx="1823814" cy="40715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0.56794</cdr:x>
      <cdr:y>0.13229</cdr:y>
    </cdr:from>
    <cdr:to>
      <cdr:x>0.86038</cdr:x>
      <cdr:y>0.87533</cdr:y>
    </cdr:to>
    <cdr:sp macro="" textlink="">
      <cdr:nvSpPr>
        <cdr:cNvPr id="3166" name="Line 9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25677" y="726484"/>
          <a:ext cx="1829929" cy="40581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0A9C-9809-4DEE-A453-B65657B9CBBE}">
  <dimension ref="A2:N39"/>
  <sheetViews>
    <sheetView tabSelected="1" zoomScale="115" zoomScaleNormal="115" workbookViewId="0">
      <selection activeCell="N15" sqref="N15"/>
    </sheetView>
  </sheetViews>
  <sheetFormatPr defaultRowHeight="13.2" x14ac:dyDescent="0.25"/>
  <cols>
    <col min="1" max="1" width="11.44140625" bestFit="1" customWidth="1"/>
    <col min="2" max="2" width="14" bestFit="1" customWidth="1"/>
    <col min="3" max="3" width="14.33203125" customWidth="1"/>
    <col min="8" max="8" width="16.6640625" customWidth="1"/>
    <col min="9" max="9" width="9.109375" hidden="1" customWidth="1"/>
    <col min="10" max="10" width="1.44140625" customWidth="1"/>
    <col min="11" max="11" width="0.6640625" hidden="1" customWidth="1"/>
    <col min="12" max="12" width="19.109375" customWidth="1"/>
    <col min="13" max="13" width="18.6640625" customWidth="1"/>
    <col min="14" max="14" width="34.109375" customWidth="1"/>
  </cols>
  <sheetData>
    <row r="2" spans="1:14" x14ac:dyDescent="0.25">
      <c r="J2" s="3"/>
      <c r="L2" s="3" t="s">
        <v>35</v>
      </c>
    </row>
    <row r="3" spans="1:14" x14ac:dyDescent="0.25">
      <c r="J3" s="8"/>
      <c r="K3" s="7"/>
      <c r="L3" s="15" t="s">
        <v>47</v>
      </c>
      <c r="M3" s="15" t="s">
        <v>48</v>
      </c>
      <c r="N3" s="25" t="s">
        <v>52</v>
      </c>
    </row>
    <row r="4" spans="1:14" x14ac:dyDescent="0.25">
      <c r="J4" s="8"/>
      <c r="K4" s="7"/>
      <c r="L4" s="19">
        <v>5192</v>
      </c>
      <c r="M4" s="20">
        <v>797</v>
      </c>
      <c r="N4" s="26" t="s">
        <v>55</v>
      </c>
    </row>
    <row r="5" spans="1:14" x14ac:dyDescent="0.25">
      <c r="A5" t="s">
        <v>31</v>
      </c>
      <c r="J5" s="8"/>
      <c r="K5" s="7"/>
      <c r="L5" s="19">
        <v>5255</v>
      </c>
      <c r="M5" s="21">
        <v>893</v>
      </c>
      <c r="N5" s="5" t="s">
        <v>56</v>
      </c>
    </row>
    <row r="6" spans="1:14" x14ac:dyDescent="0.25">
      <c r="J6" s="8"/>
      <c r="K6" s="7"/>
      <c r="L6" s="19">
        <v>5600</v>
      </c>
      <c r="M6" s="21">
        <v>1439</v>
      </c>
      <c r="N6" s="5" t="s">
        <v>57</v>
      </c>
    </row>
    <row r="7" spans="1:14" x14ac:dyDescent="0.25">
      <c r="B7" t="s">
        <v>15</v>
      </c>
      <c r="C7" t="s">
        <v>16</v>
      </c>
      <c r="J7" s="8"/>
      <c r="K7" s="7"/>
      <c r="L7" s="22">
        <v>5667</v>
      </c>
      <c r="M7" s="23">
        <v>1604</v>
      </c>
      <c r="N7" s="6" t="s">
        <v>58</v>
      </c>
    </row>
    <row r="8" spans="1:14" x14ac:dyDescent="0.25">
      <c r="A8">
        <v>1</v>
      </c>
      <c r="B8">
        <v>1800</v>
      </c>
      <c r="C8">
        <v>0</v>
      </c>
      <c r="L8" s="27"/>
      <c r="M8" s="27"/>
    </row>
    <row r="9" spans="1:14" x14ac:dyDescent="0.25">
      <c r="A9">
        <v>2</v>
      </c>
      <c r="B9">
        <v>3600</v>
      </c>
      <c r="C9">
        <v>0</v>
      </c>
      <c r="L9" s="10" t="s">
        <v>34</v>
      </c>
      <c r="M9" s="11"/>
    </row>
    <row r="10" spans="1:14" x14ac:dyDescent="0.25">
      <c r="A10">
        <v>3</v>
      </c>
      <c r="B10">
        <v>5400</v>
      </c>
      <c r="C10">
        <v>0</v>
      </c>
      <c r="L10" s="10" t="s">
        <v>36</v>
      </c>
      <c r="M10" s="11"/>
    </row>
    <row r="11" spans="1:14" x14ac:dyDescent="0.25">
      <c r="A11">
        <v>4</v>
      </c>
      <c r="B11">
        <v>7200</v>
      </c>
      <c r="C11">
        <v>0</v>
      </c>
      <c r="L11" s="12" t="s">
        <v>37</v>
      </c>
      <c r="M11" s="9"/>
    </row>
    <row r="12" spans="1:14" x14ac:dyDescent="0.25">
      <c r="A12">
        <v>5</v>
      </c>
      <c r="B12">
        <v>9000</v>
      </c>
      <c r="C12">
        <v>0</v>
      </c>
      <c r="L12" s="16" t="s">
        <v>38</v>
      </c>
      <c r="M12" s="9"/>
    </row>
    <row r="13" spans="1:14" x14ac:dyDescent="0.25">
      <c r="A13">
        <v>6</v>
      </c>
      <c r="B13">
        <v>1800</v>
      </c>
      <c r="C13">
        <v>1350</v>
      </c>
      <c r="L13" s="12" t="s">
        <v>39</v>
      </c>
      <c r="M13" s="9"/>
    </row>
    <row r="14" spans="1:14" x14ac:dyDescent="0.25">
      <c r="A14">
        <v>7</v>
      </c>
      <c r="B14">
        <v>3600</v>
      </c>
      <c r="C14">
        <v>1350</v>
      </c>
      <c r="L14" s="12" t="s">
        <v>40</v>
      </c>
      <c r="M14" s="9"/>
    </row>
    <row r="15" spans="1:14" x14ac:dyDescent="0.25">
      <c r="A15">
        <v>8</v>
      </c>
      <c r="B15">
        <v>5400</v>
      </c>
      <c r="C15">
        <v>1350</v>
      </c>
      <c r="L15" s="12" t="s">
        <v>41</v>
      </c>
      <c r="M15" s="9"/>
    </row>
    <row r="16" spans="1:14" x14ac:dyDescent="0.25">
      <c r="A16">
        <v>9</v>
      </c>
      <c r="B16">
        <v>7200</v>
      </c>
      <c r="C16">
        <v>1350</v>
      </c>
      <c r="L16" s="13" t="s">
        <v>42</v>
      </c>
      <c r="M16" s="14"/>
    </row>
    <row r="17" spans="1:13" x14ac:dyDescent="0.25">
      <c r="A17">
        <v>10</v>
      </c>
      <c r="B17">
        <v>1800</v>
      </c>
      <c r="C17">
        <v>1800</v>
      </c>
    </row>
    <row r="18" spans="1:13" x14ac:dyDescent="0.25">
      <c r="A18">
        <v>11</v>
      </c>
      <c r="B18">
        <v>3600</v>
      </c>
      <c r="C18">
        <v>1800</v>
      </c>
    </row>
    <row r="19" spans="1:13" x14ac:dyDescent="0.25">
      <c r="A19">
        <v>12</v>
      </c>
      <c r="B19">
        <v>5400</v>
      </c>
      <c r="C19">
        <v>1800</v>
      </c>
    </row>
    <row r="20" spans="1:13" x14ac:dyDescent="0.25">
      <c r="A20">
        <v>13</v>
      </c>
      <c r="B20">
        <v>7200</v>
      </c>
      <c r="C20">
        <v>1800</v>
      </c>
    </row>
    <row r="21" spans="1:13" x14ac:dyDescent="0.25">
      <c r="A21">
        <v>14</v>
      </c>
      <c r="B21">
        <v>1800</v>
      </c>
      <c r="C21">
        <v>3600</v>
      </c>
    </row>
    <row r="22" spans="1:13" x14ac:dyDescent="0.25">
      <c r="A22">
        <v>15</v>
      </c>
      <c r="B22">
        <v>3600</v>
      </c>
      <c r="C22">
        <v>3600</v>
      </c>
    </row>
    <row r="23" spans="1:13" x14ac:dyDescent="0.25">
      <c r="A23">
        <v>16</v>
      </c>
      <c r="B23">
        <v>5400</v>
      </c>
      <c r="C23">
        <v>3600</v>
      </c>
    </row>
    <row r="24" spans="1:13" x14ac:dyDescent="0.25">
      <c r="A24">
        <v>17</v>
      </c>
      <c r="B24">
        <v>2250</v>
      </c>
      <c r="C24">
        <v>1350</v>
      </c>
      <c r="L24" s="10" t="s">
        <v>43</v>
      </c>
      <c r="M24" s="11"/>
    </row>
    <row r="25" spans="1:13" x14ac:dyDescent="0.25">
      <c r="A25">
        <v>18</v>
      </c>
      <c r="B25">
        <v>4050</v>
      </c>
      <c r="C25">
        <v>1350</v>
      </c>
      <c r="L25" s="16"/>
      <c r="M25" s="9"/>
    </row>
    <row r="26" spans="1:13" x14ac:dyDescent="0.25">
      <c r="A26">
        <v>19</v>
      </c>
      <c r="B26">
        <v>5850</v>
      </c>
      <c r="C26">
        <v>1350</v>
      </c>
      <c r="L26" s="16"/>
      <c r="M26" s="9"/>
    </row>
    <row r="27" spans="1:13" x14ac:dyDescent="0.25">
      <c r="A27">
        <v>20</v>
      </c>
      <c r="B27">
        <v>7650</v>
      </c>
      <c r="C27">
        <v>1350</v>
      </c>
      <c r="L27" s="16"/>
      <c r="M27" s="9"/>
    </row>
    <row r="28" spans="1:13" x14ac:dyDescent="0.25">
      <c r="L28" s="16"/>
      <c r="M28" s="9"/>
    </row>
    <row r="29" spans="1:13" x14ac:dyDescent="0.25">
      <c r="A29" s="3"/>
      <c r="B29" s="8"/>
      <c r="C29" s="8"/>
      <c r="L29" s="16"/>
      <c r="M29" s="9"/>
    </row>
    <row r="30" spans="1:13" x14ac:dyDescent="0.25">
      <c r="B30" s="8"/>
      <c r="C30" s="8"/>
      <c r="L30" s="16"/>
      <c r="M30" s="9"/>
    </row>
    <row r="31" spans="1:13" x14ac:dyDescent="0.25">
      <c r="B31" s="8"/>
      <c r="C31" s="8"/>
      <c r="L31" s="17"/>
      <c r="M31" s="14"/>
    </row>
    <row r="32" spans="1:13" x14ac:dyDescent="0.25">
      <c r="B32" s="8"/>
      <c r="C32" s="8"/>
      <c r="L32" s="12" t="s">
        <v>44</v>
      </c>
      <c r="M32" s="9" t="s">
        <v>53</v>
      </c>
    </row>
    <row r="33" spans="2:13" x14ac:dyDescent="0.25">
      <c r="B33" s="8"/>
      <c r="C33" s="8"/>
      <c r="L33" s="12" t="s">
        <v>45</v>
      </c>
      <c r="M33" s="9" t="s">
        <v>54</v>
      </c>
    </row>
    <row r="34" spans="2:13" x14ac:dyDescent="0.25">
      <c r="B34" s="3"/>
      <c r="C34" s="3"/>
      <c r="L34" s="13" t="s">
        <v>46</v>
      </c>
      <c r="M34" s="24">
        <v>45777</v>
      </c>
    </row>
    <row r="35" spans="2:13" x14ac:dyDescent="0.25">
      <c r="B35" s="3"/>
      <c r="C35" s="3"/>
    </row>
    <row r="36" spans="2:13" x14ac:dyDescent="0.25">
      <c r="B36" s="3"/>
      <c r="C36" s="18" t="s">
        <v>51</v>
      </c>
    </row>
    <row r="37" spans="2:13" x14ac:dyDescent="0.25">
      <c r="B37" s="3"/>
      <c r="C37" s="3"/>
    </row>
    <row r="38" spans="2:13" x14ac:dyDescent="0.25">
      <c r="B38" s="3"/>
      <c r="C38" s="3"/>
    </row>
    <row r="39" spans="2:13" x14ac:dyDescent="0.25">
      <c r="B39" s="3"/>
      <c r="C39" s="3"/>
    </row>
  </sheetData>
  <sheetProtection algorithmName="SHA-512" hashValue="LAdMAWlJ1lrPOm4IrsLl4QRGZqfyHmTIBw6yS2wNMf67LYZJTsz9VdIncqs3XkCTZCrCvlmiwfUCwRsguBrXsg==" saltValue="MVNfqixLTgC3ii7dGObjBA==" spinCount="100000" sheet="1" objects="1" scenarios="1"/>
  <protectedRanges>
    <protectedRange sqref="L24:M34" name="Range2_1"/>
    <protectedRange sqref="L4:M7" name="Range1_1"/>
  </protectedRanges>
  <phoneticPr fontId="0" type="noConversion"/>
  <pageMargins left="0.75" right="0.75" top="1" bottom="1" header="0.5" footer="0.5"/>
  <pageSetup paperSize="9" orientation="landscape" r:id="rId1"/>
  <headerFooter alignWithMargins="0">
    <oddHeader>&amp;LMerge-Diverge Analysis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C65D5-E4E2-4B88-9F30-6397A620073C}">
  <dimension ref="A1:M46"/>
  <sheetViews>
    <sheetView topLeftCell="A25" workbookViewId="0">
      <selection activeCell="G18" sqref="G18"/>
    </sheetView>
  </sheetViews>
  <sheetFormatPr defaultRowHeight="13.2" x14ac:dyDescent="0.25"/>
  <cols>
    <col min="1" max="1" width="34.109375" customWidth="1"/>
  </cols>
  <sheetData>
    <row r="1" spans="1:13" x14ac:dyDescent="0.25">
      <c r="A1" s="3" t="s">
        <v>28</v>
      </c>
    </row>
    <row r="2" spans="1:13" x14ac:dyDescent="0.25">
      <c r="A2" s="3" t="s">
        <v>49</v>
      </c>
      <c r="B2" s="3">
        <v>5000</v>
      </c>
    </row>
    <row r="3" spans="1:13" x14ac:dyDescent="0.25">
      <c r="A3" s="3" t="s">
        <v>50</v>
      </c>
      <c r="B3" s="3">
        <v>1000</v>
      </c>
    </row>
    <row r="4" spans="1:13" x14ac:dyDescent="0.25">
      <c r="G4" s="4" t="s">
        <v>33</v>
      </c>
    </row>
    <row r="5" spans="1:13" x14ac:dyDescent="0.25">
      <c r="A5" t="s">
        <v>4</v>
      </c>
      <c r="B5" t="str">
        <f>IF(B2&lt;=B23,A12,IF(B2&gt;=B27,A12,IF(B3&gt;=B31,A12,IF(B3&lt;=B29,A12,C12))))</f>
        <v>Next Test</v>
      </c>
      <c r="D5" s="2"/>
      <c r="G5" s="5" t="str">
        <f>IF(B5=$A$12,"N/A",IF(K20=A12,"N/A",B12))</f>
        <v>No</v>
      </c>
    </row>
    <row r="6" spans="1:13" x14ac:dyDescent="0.25">
      <c r="A6" t="s">
        <v>0</v>
      </c>
      <c r="B6" t="str">
        <f>IF($B$5=A12,B12,IF($B$3&gt;B30,$B$12,$C$12))</f>
        <v>Next Test</v>
      </c>
      <c r="D6" s="2"/>
      <c r="G6" s="5" t="str">
        <f>IF(F17=$A$12,"A",IF(F18=$A$12,"A",IF(F19=$A$12,"A",IF(F20=$A$12,"A",$B$12))))</f>
        <v>No</v>
      </c>
    </row>
    <row r="7" spans="1:13" x14ac:dyDescent="0.25">
      <c r="A7" t="s">
        <v>1</v>
      </c>
      <c r="B7" t="str">
        <f>IF(B5=A12,B12,IF($B$3&lt;B30,$B$12,$C$12))</f>
        <v>No</v>
      </c>
      <c r="D7" s="2"/>
      <c r="G7" s="5" t="str">
        <f>IF(G17=$A$12,"B",IF(G18=$A$12,"B",IF(G19=$A$12,"B",IF(G20=$A$12,"B",$B$12))))</f>
        <v>No</v>
      </c>
    </row>
    <row r="8" spans="1:13" x14ac:dyDescent="0.25">
      <c r="A8" t="s">
        <v>3</v>
      </c>
      <c r="B8" t="str">
        <f>IF(B5=A12,B12,IF($B$3&gt;B30,$B$12,$C$12))</f>
        <v>Next Test</v>
      </c>
      <c r="D8" s="2"/>
      <c r="G8" s="5" t="str">
        <f>IF(H17=$A$12,"C",IF(H18=$A$12,"C",IF(H19=$A$12,"C",IF(H20=$A$12,"C",$B$12))))</f>
        <v>C</v>
      </c>
    </row>
    <row r="9" spans="1:13" x14ac:dyDescent="0.25">
      <c r="A9" t="s">
        <v>2</v>
      </c>
      <c r="B9" t="str">
        <f>IF(B5=A12,B12,IF($B$3&lt;B30,$B$12,$C$12))</f>
        <v>No</v>
      </c>
      <c r="D9" s="2"/>
      <c r="G9" s="5" t="str">
        <f>IF($M$17=$A$12,"D",IF($M$18=$A$12,"D",IF($M$19=$A$12,"D",$B$12)))</f>
        <v>No</v>
      </c>
    </row>
    <row r="10" spans="1:13" x14ac:dyDescent="0.25">
      <c r="A10" t="s">
        <v>9</v>
      </c>
      <c r="B10" t="str">
        <f>IF(B5=A12,B12,IF($B$3&lt;B30,$B$12,$C$12))</f>
        <v>No</v>
      </c>
      <c r="D10" s="2"/>
      <c r="G10" s="6" t="str">
        <f>IF(J17=$A$12,"E",IF(J18=$A$12,"E",IF(J19=$A$12,"E",IF(J20=$A$12,"E",$B$12))))</f>
        <v>No</v>
      </c>
    </row>
    <row r="12" spans="1:13" x14ac:dyDescent="0.25">
      <c r="A12" s="1" t="s">
        <v>5</v>
      </c>
      <c r="B12" t="s">
        <v>6</v>
      </c>
      <c r="C12" t="s">
        <v>8</v>
      </c>
    </row>
    <row r="14" spans="1:13" x14ac:dyDescent="0.25">
      <c r="A14" s="3" t="s">
        <v>7</v>
      </c>
      <c r="B14" s="3">
        <v>0.99399999999999999</v>
      </c>
    </row>
    <row r="16" spans="1:13" x14ac:dyDescent="0.25">
      <c r="B16" s="3" t="s">
        <v>20</v>
      </c>
      <c r="D16" t="s">
        <v>14</v>
      </c>
      <c r="F16" t="s">
        <v>0</v>
      </c>
      <c r="G16" t="s">
        <v>1</v>
      </c>
      <c r="H16" t="s">
        <v>3</v>
      </c>
      <c r="I16" t="s">
        <v>2</v>
      </c>
      <c r="J16" t="s">
        <v>9</v>
      </c>
      <c r="K16" t="s">
        <v>4</v>
      </c>
      <c r="L16" t="s">
        <v>29</v>
      </c>
      <c r="M16" t="s">
        <v>30</v>
      </c>
    </row>
    <row r="17" spans="1:13" x14ac:dyDescent="0.25">
      <c r="A17" t="s">
        <v>10</v>
      </c>
      <c r="B17" s="3">
        <v>3600</v>
      </c>
      <c r="D17">
        <f>B17-(B14*$B$2)</f>
        <v>-1370</v>
      </c>
      <c r="F17" t="b">
        <f>IF($C$34=$A$17,IF($B$6=$C$12,IF($D$17&gt;=$B$3,$A$12,"C"),$B$12))</f>
        <v>0</v>
      </c>
      <c r="G17" t="b">
        <f>IF($C$34=$A$17,IF($B$7=$C$12,IF($D$17&gt;=$B$3,$A$12,$B$12),$B$12))</f>
        <v>0</v>
      </c>
      <c r="H17" t="b">
        <f>IF($C$34=$A$17,IF($B$8=$C$12,IF($D$17&lt;=$B$3,$A$12,"A"),$B$12))</f>
        <v>0</v>
      </c>
      <c r="L17" t="b">
        <f>IF($C$34=$A$17,IF($B$9=$C$12,IF($D$17&lt;=$B$3,$A$12,$B$12),$B$12))</f>
        <v>0</v>
      </c>
      <c r="M17" t="str">
        <f>IF(I18=A12,IF(L17=A12,A12,B12),B12)</f>
        <v>No</v>
      </c>
    </row>
    <row r="18" spans="1:13" x14ac:dyDescent="0.25">
      <c r="A18" t="s">
        <v>11</v>
      </c>
      <c r="B18" s="3">
        <v>5400</v>
      </c>
      <c r="D18">
        <f>B18-(B14*$B$2)</f>
        <v>430</v>
      </c>
      <c r="F18" t="str">
        <f>IF($D$34=$A$18,IF($B$6=$C$12,IF($D$18&gt;=$B$3,$A$12,"C"),$B$12))</f>
        <v>C</v>
      </c>
      <c r="G18" t="str">
        <f>IF($D$34=$A$18,IF($B$7=$C$12,IF($D$18&gt;=$B$3,$A$12,$B$12),$B$12))</f>
        <v>No</v>
      </c>
      <c r="H18" t="str">
        <f>IF($D$34=$A$18,IF($B$8=$C$12,IF($D$18&lt;=$B$3,$A$12,"A"),$B$12))</f>
        <v>Yes</v>
      </c>
      <c r="I18" t="b">
        <f>IF($C$36=$A$18,IF($B$9=$C$12,IF($D$18&gt;=$B$3,$A$12,$C$12),$B$12))</f>
        <v>0</v>
      </c>
      <c r="J18" t="b">
        <f>IF(C36=$A$18,IF($B$10=$C$12,IF($D$18&lt;=$B$3,$A$12,B12),$B$12))</f>
        <v>0</v>
      </c>
      <c r="L18" t="str">
        <f>IF($D$34=$A$18,IF($B$7=$C$12,IF($D$18&lt;=$B$3,$A$12,$B$12),$B$12))</f>
        <v>No</v>
      </c>
      <c r="M18" t="str">
        <f>IF(I19=A12,IF(L18=A12,A12,B12),B12)</f>
        <v>No</v>
      </c>
    </row>
    <row r="19" spans="1:13" x14ac:dyDescent="0.25">
      <c r="A19" t="s">
        <v>12</v>
      </c>
      <c r="B19" s="3">
        <v>7200</v>
      </c>
      <c r="D19">
        <f>B19-(B14*$B$2)</f>
        <v>2230</v>
      </c>
      <c r="F19" t="b">
        <f>IF($E$34=$A$19,IF($B$6=$C$12,IF($D$19&gt;=$B$3,$A$12,"C"),$B$12))</f>
        <v>0</v>
      </c>
      <c r="G19" t="b">
        <f>IF($E$34=$A$19,IF($B$7=$C$12,IF($D$19&gt;=$B$3,$A$12,$B$12),$B$12))</f>
        <v>0</v>
      </c>
      <c r="H19" t="b">
        <f>IF($E$34=$A$19,IF($B$8=$C$12,IF($D$19&lt;=$B$3,$A$12,"A"),$B$12))</f>
        <v>0</v>
      </c>
      <c r="I19" t="str">
        <f>IF($D$36=$A$19,IF($B$9=$C$12,IF($D$19&gt;=$B$3,A12,$B$12),$B$12))</f>
        <v>No</v>
      </c>
      <c r="J19" t="str">
        <f>IF(D36=$A$19,IF($B$10=$C$12,IF($D$19&lt;=$B$3,$A$12,$B$12),$B$12))</f>
        <v>No</v>
      </c>
      <c r="L19" t="b">
        <f>IF($E$34=$A$19,IF($B$7=$C$12,IF($D$19&lt;=$B$3,$A$12,$B$12),$B$12))</f>
        <v>0</v>
      </c>
      <c r="M19" t="str">
        <f>IF(I20=A12,IF(L19=A12,A12,B12),B12)</f>
        <v>No</v>
      </c>
    </row>
    <row r="20" spans="1:13" x14ac:dyDescent="0.25">
      <c r="A20" t="s">
        <v>13</v>
      </c>
      <c r="B20" s="3">
        <v>9000</v>
      </c>
      <c r="D20">
        <f>B20-(B14*$B$2)</f>
        <v>4030</v>
      </c>
      <c r="F20" t="b">
        <f>IF($F$34=$A$20,IF($B$6=$C$12,IF($D$20&gt;=$B$3,$A$12,"C"),$B$12))</f>
        <v>0</v>
      </c>
      <c r="G20" t="b">
        <f>IF($F$34=$A$20,IF($B$7=$C$12,IF($D$20&gt;=$B$3,$A$12,$B$12),$B$12))</f>
        <v>0</v>
      </c>
      <c r="I20" t="str">
        <f>IF(D35=A20,IF(B3&lt;=D20,A12,B12),B12)</f>
        <v>Yes</v>
      </c>
      <c r="K20" t="str">
        <f>IF(C37=A20,IF(B3&gt;=D20,A12,B12),B12)</f>
        <v>No</v>
      </c>
    </row>
    <row r="22" spans="1:13" x14ac:dyDescent="0.25">
      <c r="A22" s="3" t="s">
        <v>17</v>
      </c>
      <c r="B22" s="3"/>
    </row>
    <row r="23" spans="1:13" x14ac:dyDescent="0.25">
      <c r="A23">
        <v>1</v>
      </c>
      <c r="B23" s="3">
        <v>1800</v>
      </c>
    </row>
    <row r="24" spans="1:13" x14ac:dyDescent="0.25">
      <c r="A24">
        <v>2</v>
      </c>
      <c r="B24" s="3">
        <v>3600</v>
      </c>
    </row>
    <row r="25" spans="1:13" x14ac:dyDescent="0.25">
      <c r="A25">
        <v>3</v>
      </c>
      <c r="B25" s="3">
        <v>5400</v>
      </c>
    </row>
    <row r="26" spans="1:13" x14ac:dyDescent="0.25">
      <c r="A26">
        <v>4</v>
      </c>
      <c r="B26" s="3">
        <v>7200</v>
      </c>
    </row>
    <row r="27" spans="1:13" x14ac:dyDescent="0.25">
      <c r="A27">
        <v>5</v>
      </c>
      <c r="B27" s="3">
        <v>9000</v>
      </c>
    </row>
    <row r="28" spans="1:13" x14ac:dyDescent="0.25">
      <c r="A28" s="3" t="s">
        <v>18</v>
      </c>
    </row>
    <row r="29" spans="1:13" x14ac:dyDescent="0.25">
      <c r="A29">
        <v>1</v>
      </c>
      <c r="B29" s="3">
        <v>0</v>
      </c>
    </row>
    <row r="30" spans="1:13" x14ac:dyDescent="0.25">
      <c r="A30">
        <v>2</v>
      </c>
      <c r="B30" s="3">
        <v>1350</v>
      </c>
    </row>
    <row r="31" spans="1:13" x14ac:dyDescent="0.25">
      <c r="A31">
        <v>3</v>
      </c>
      <c r="B31" s="3">
        <v>3600</v>
      </c>
    </row>
    <row r="34" spans="1:6" x14ac:dyDescent="0.25">
      <c r="A34" t="s">
        <v>19</v>
      </c>
      <c r="B34" t="str">
        <f>IF($B$23&lt;=$B$2,$C$12,$B$12)</f>
        <v>Next Test</v>
      </c>
      <c r="C34" t="str">
        <f>IF($B$34=$C$12,IF($B$2&lt;=$B$24,$A$17,$C$12),$B$12)</f>
        <v>Next Test</v>
      </c>
      <c r="D34" t="str">
        <f>IF($C$34=$C$12,IF($B$2&lt;=$B$25,$A$18,$C$12),$B$12)</f>
        <v>Line 2</v>
      </c>
      <c r="E34" t="str">
        <f>IF($D$34=$C$12,IF($B$2&lt;=$B$26,$A$19,$C$12),$B$12)</f>
        <v>No</v>
      </c>
      <c r="F34" t="str">
        <f>IF($E$34=$C$12,IF($B$2&lt;=$B$27,$A$20,$B$12),$B$12)</f>
        <v>No</v>
      </c>
    </row>
    <row r="35" spans="1:6" x14ac:dyDescent="0.25">
      <c r="A35" t="s">
        <v>2</v>
      </c>
      <c r="B35" t="str">
        <f>IF($B$23&lt;=$B$2,$C$12,$B$12)</f>
        <v>Next Test</v>
      </c>
      <c r="C35" t="str">
        <f>IF($B$36=$C$12,IF($B$2&lt;=$B$24,$A$18,$C$12),$B$12)</f>
        <v>Next Test</v>
      </c>
      <c r="D35" t="str">
        <f>IF($C$35=$C$12,IF($B$2&lt;=$B$27,$A$20,$B$12),$B$12)</f>
        <v>Line 4</v>
      </c>
    </row>
    <row r="36" spans="1:6" x14ac:dyDescent="0.25">
      <c r="A36" t="s">
        <v>9</v>
      </c>
      <c r="B36" t="str">
        <f>IF($B$23&lt;=$B$2,$C$12,$B$12)</f>
        <v>Next Test</v>
      </c>
      <c r="C36" t="str">
        <f>IF($B$36=$C$12,IF($B$2&lt;=$B$24,$A$18,$C$12),$B$12)</f>
        <v>Next Test</v>
      </c>
      <c r="D36" t="str">
        <f>IF($C$36=$C$12,IF($B$2&lt;=B25,$A$19,$B$12),$B$12)</f>
        <v>Line 3</v>
      </c>
    </row>
    <row r="37" spans="1:6" x14ac:dyDescent="0.25">
      <c r="A37" t="s">
        <v>4</v>
      </c>
      <c r="B37" t="str">
        <f>IF(B2&gt;=B25,C12,B12)</f>
        <v>No</v>
      </c>
      <c r="C37" t="str">
        <f>IF(B2&lt;=B27,A20,B12)</f>
        <v>Line 4</v>
      </c>
    </row>
    <row r="39" spans="1:6" x14ac:dyDescent="0.25">
      <c r="A39" t="s">
        <v>32</v>
      </c>
    </row>
    <row r="40" spans="1:6" x14ac:dyDescent="0.25">
      <c r="A40" t="s">
        <v>21</v>
      </c>
    </row>
    <row r="41" spans="1:6" x14ac:dyDescent="0.25">
      <c r="A41" t="s">
        <v>22</v>
      </c>
    </row>
    <row r="42" spans="1:6" x14ac:dyDescent="0.25">
      <c r="A42" t="s">
        <v>23</v>
      </c>
    </row>
    <row r="43" spans="1:6" x14ac:dyDescent="0.25">
      <c r="A43" t="s">
        <v>24</v>
      </c>
    </row>
    <row r="44" spans="1:6" x14ac:dyDescent="0.25">
      <c r="A44" t="s">
        <v>25</v>
      </c>
    </row>
    <row r="45" spans="1:6" x14ac:dyDescent="0.25">
      <c r="A45" t="s">
        <v>26</v>
      </c>
    </row>
    <row r="46" spans="1:6" x14ac:dyDescent="0.25">
      <c r="A46" t="s">
        <v>27</v>
      </c>
    </row>
  </sheetData>
  <sheetProtection algorithmName="SHA-512" hashValue="vEyNNRlEdjI8C/3pspU0HSXlgn+xM/ZWaijRT/jKhK2yhSNrmE12Lz/gA3zQAf1Iz57tGHxtitgZJJ/mfo4jLA==" saltValue="n08towMHAfGGp/zQO0OqgQ==" spinCount="100000" sheet="1" objects="1" scenarios="1"/>
  <protectedRanges>
    <protectedRange sqref="B2:B3" name="Range1"/>
  </protectedRange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C7F713480F84493CA3380C54EBEB6" ma:contentTypeVersion="13" ma:contentTypeDescription="Create a new document." ma:contentTypeScope="" ma:versionID="fae3b5c3b444b5ceec4203ec6932484b">
  <xsd:schema xmlns:xsd="http://www.w3.org/2001/XMLSchema" xmlns:xs="http://www.w3.org/2001/XMLSchema" xmlns:p="http://schemas.microsoft.com/office/2006/metadata/properties" xmlns:ns2="c3eaa62f-1a0c-490c-a03d-52bafb2b118f" xmlns:ns3="ba397635-fcba-414a-8c65-0e5508501d3e" targetNamespace="http://schemas.microsoft.com/office/2006/metadata/properties" ma:root="true" ma:fieldsID="77aee72af28b09beff81431b749cd1e8" ns2:_="" ns3:_="">
    <xsd:import namespace="c3eaa62f-1a0c-490c-a03d-52bafb2b118f"/>
    <xsd:import namespace="ba397635-fcba-414a-8c65-0e5508501d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aa62f-1a0c-490c-a03d-52bafb2b11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d84279-32ed-4071-86da-cd82b6768f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7635-fcba-414a-8c65-0e5508501d3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5880f6-7b8e-44aa-8b9d-baf2f8562ccf}" ma:internalName="TaxCatchAll" ma:showField="CatchAllData" ma:web="ba397635-fcba-414a-8c65-0e5508501d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397635-fcba-414a-8c65-0e5508501d3e" xsi:nil="true"/>
    <lcf76f155ced4ddcb4097134ff3c332f xmlns="c3eaa62f-1a0c-490c-a03d-52bafb2b118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EF1055-8BC1-4A94-89ED-8CC33BB71D25}"/>
</file>

<file path=customXml/itemProps2.xml><?xml version="1.0" encoding="utf-8"?>
<ds:datastoreItem xmlns:ds="http://schemas.openxmlformats.org/officeDocument/2006/customXml" ds:itemID="{9472904E-0F6B-4459-BB00-C813575006E9}"/>
</file>

<file path=customXml/itemProps3.xml><?xml version="1.0" encoding="utf-8"?>
<ds:datastoreItem xmlns:ds="http://schemas.openxmlformats.org/officeDocument/2006/customXml" ds:itemID="{65DCA980-7856-4666-B116-651A1C60FA70}"/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Motorway</vt:lpstr>
    </vt:vector>
  </TitlesOfParts>
  <Company>Faber Maunsell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 Philip</dc:creator>
  <cp:lastModifiedBy>Oliver Bigaignon</cp:lastModifiedBy>
  <cp:lastPrinted>2007-07-12T11:36:55Z</cp:lastPrinted>
  <dcterms:created xsi:type="dcterms:W3CDTF">2005-02-09T11:00:07Z</dcterms:created>
  <dcterms:modified xsi:type="dcterms:W3CDTF">2025-06-27T10:01:18Z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0x010100F40C7F713480F84493CA3380C54EBEB6</vt:lpwstr>
  </property>
</Properties>
</file>